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 БСК\Отчет по ИП БСК за 6 мес.2017 года\"/>
    </mc:Choice>
  </mc:AlternateContent>
  <bookViews>
    <workbookView xWindow="0" yWindow="0" windowWidth="24000" windowHeight="9735"/>
  </bookViews>
  <sheets>
    <sheet name="5" sheetId="1" r:id="rId1"/>
  </sheets>
  <definedNames>
    <definedName name="_xlnm._FilterDatabase" localSheetId="0" hidden="1">'5'!$A$9:$T$9</definedName>
  </definedNames>
  <calcPr calcId="152511"/>
</workbook>
</file>

<file path=xl/calcChain.xml><?xml version="1.0" encoding="utf-8"?>
<calcChain xmlns="http://schemas.openxmlformats.org/spreadsheetml/2006/main">
  <c r="E78" i="1" l="1"/>
  <c r="D78" i="1"/>
  <c r="C78" i="1"/>
  <c r="E53" i="1" l="1"/>
  <c r="E35" i="1"/>
  <c r="E62" i="1" l="1"/>
  <c r="E72" i="1"/>
  <c r="D72" i="1"/>
  <c r="E57" i="1"/>
  <c r="D53" i="1"/>
  <c r="C53" i="1"/>
  <c r="D49" i="1"/>
  <c r="E49" i="1"/>
  <c r="C49" i="1"/>
  <c r="E41" i="1"/>
  <c r="E30" i="1"/>
  <c r="E27" i="1"/>
  <c r="E15" i="1"/>
  <c r="E23" i="1"/>
  <c r="E21" i="1"/>
  <c r="E19" i="1"/>
  <c r="E16" i="1" s="1"/>
  <c r="E24" i="1" l="1"/>
  <c r="E10" i="1"/>
  <c r="E29" i="1" s="1"/>
  <c r="E38" i="1" s="1"/>
  <c r="E82" i="1" l="1"/>
  <c r="E40" i="1"/>
  <c r="E77" i="1"/>
  <c r="E79" i="1" s="1"/>
  <c r="D39" i="1"/>
  <c r="D27" i="1"/>
  <c r="D23" i="1"/>
  <c r="D21" i="1"/>
  <c r="D19" i="1"/>
  <c r="D16" i="1" s="1"/>
  <c r="D41" i="1"/>
  <c r="C41" i="1"/>
  <c r="C10" i="1"/>
  <c r="C29" i="1" s="1"/>
  <c r="C38" i="1" s="1"/>
  <c r="C82" i="1" s="1"/>
  <c r="D57" i="1"/>
  <c r="C16" i="1"/>
  <c r="C72" i="1"/>
  <c r="D30" i="1"/>
  <c r="C30" i="1"/>
  <c r="D10" i="1"/>
  <c r="D77" i="1" s="1"/>
  <c r="C57" i="1"/>
  <c r="D62" i="1"/>
  <c r="C62" i="1"/>
  <c r="D29" i="1"/>
  <c r="D38" i="1" s="1"/>
  <c r="D40" i="1" l="1"/>
  <c r="D82" i="1"/>
  <c r="D79" i="1"/>
  <c r="D24" i="1"/>
  <c r="C77" i="1"/>
  <c r="C39" i="1"/>
  <c r="C79" i="1" l="1"/>
  <c r="C40" i="1"/>
</calcChain>
</file>

<file path=xl/sharedStrings.xml><?xml version="1.0" encoding="utf-8"?>
<sst xmlns="http://schemas.openxmlformats.org/spreadsheetml/2006/main" count="145" uniqueCount="107">
  <si>
    <t>Приложение № 5</t>
  </si>
  <si>
    <t>к Приказу Минэнерго России</t>
  </si>
  <si>
    <t>от 24.03.2010 № 114</t>
  </si>
  <si>
    <t>млн. рублей</t>
  </si>
  <si>
    <t>№ п/п</t>
  </si>
  <si>
    <t>Показатели</t>
  </si>
  <si>
    <t>план</t>
  </si>
  <si>
    <t>факт</t>
  </si>
  <si>
    <t>I</t>
  </si>
  <si>
    <t>Выручка от реализации товаров (работ, услуг), всего</t>
  </si>
  <si>
    <t>в том числе:</t>
  </si>
  <si>
    <t>1.1</t>
  </si>
  <si>
    <t>1.2</t>
  </si>
  <si>
    <t>II</t>
  </si>
  <si>
    <t>Расходы по  текущей деятельности, всего</t>
  </si>
  <si>
    <t>1</t>
  </si>
  <si>
    <t>Материальные расходы, всего</t>
  </si>
  <si>
    <t>Топливо</t>
  </si>
  <si>
    <t>Сырье, материалы, запасные части, инструменты</t>
  </si>
  <si>
    <t>1.3</t>
  </si>
  <si>
    <t>2</t>
  </si>
  <si>
    <t>Расходы на оплату труда с учетом ЕСН</t>
  </si>
  <si>
    <t>3</t>
  </si>
  <si>
    <t>Амортизационные отчисления</t>
  </si>
  <si>
    <t>4</t>
  </si>
  <si>
    <t>Налоги и сборы, всего</t>
  </si>
  <si>
    <t>5</t>
  </si>
  <si>
    <t>Прочие расходы, всего</t>
  </si>
  <si>
    <t>5.1</t>
  </si>
  <si>
    <t>5.3</t>
  </si>
  <si>
    <t>Платежи по аренде и лизингу</t>
  </si>
  <si>
    <t>5.4</t>
  </si>
  <si>
    <t>III</t>
  </si>
  <si>
    <t>Валовая прибыль (I р. - II р.)</t>
  </si>
  <si>
    <t>IV</t>
  </si>
  <si>
    <t>Внереализационные доходы и расходы (сальдо)</t>
  </si>
  <si>
    <t>Внереализационные доходы, всего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</si>
  <si>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</si>
  <si>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</si>
  <si>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</si>
  <si>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в том числе</t>
  </si>
  <si>
    <t>2.1</t>
  </si>
  <si>
    <t>Проценты по обслуживанию кредитов</t>
  </si>
  <si>
    <t>V</t>
  </si>
  <si>
    <t>Прибыль до налогообложения (III + IV)</t>
  </si>
  <si>
    <t>VI</t>
  </si>
  <si>
    <t>Налог на прибыль</t>
  </si>
  <si>
    <t>VII</t>
  </si>
  <si>
    <t>Чистая прибыль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</si>
  <si>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</si>
  <si>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</si>
  <si>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</si>
  <si>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</si>
  <si>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</si>
  <si>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IX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</si>
  <si>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</si>
  <si>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</si>
  <si>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</si>
  <si>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Сальдо (+ увеличение; - сокращение)</t>
  </si>
  <si>
    <t>X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</si>
  <si>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</si>
  <si>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</si>
  <si>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</si>
  <si>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 xml:space="preserve">XI 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</si>
  <si>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</si>
  <si>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</si>
  <si>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</si>
  <si>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 *</t>
  </si>
  <si>
    <t>XII</t>
  </si>
  <si>
    <t>Погашение заемных средств</t>
  </si>
  <si>
    <t>в том числе по:</t>
  </si>
  <si>
    <t>Инвестиционной программе</t>
  </si>
  <si>
    <t>XIII</t>
  </si>
  <si>
    <r>
      <t>Возмещаемый НДС</t>
    </r>
    <r>
      <rPr>
        <sz val="10"/>
        <rFont val="Times New Roman"/>
        <family val="1"/>
        <charset val="204"/>
      </rPr>
      <t xml:space="preserve"> (поступления)</t>
    </r>
  </si>
  <si>
    <t>XIV</t>
  </si>
  <si>
    <t>Купля/продажа активов</t>
  </si>
  <si>
    <t>Покупка активов (акций, долей и т.п.)</t>
  </si>
  <si>
    <t>Продажа активов (акций, долей и т.п.)</t>
  </si>
  <si>
    <t>XV</t>
  </si>
  <si>
    <t>Средства, полученные от допэмиссии акций</t>
  </si>
  <si>
    <t>XVI</t>
  </si>
  <si>
    <t>Капитальные вложения</t>
  </si>
  <si>
    <t>Всего поступления
(I р. + 1 п. IV р. + 2 п. IX р. + 1 п. X р. + XI р. + XIII р. + 2 п. XIV р. + XV р.)</t>
  </si>
  <si>
    <t>XVII</t>
  </si>
  <si>
    <t>Всего расходы
(II р. - 3 п. II р. + 2 п. IV р. + 1 п. IX р. + 2 п. X р. + VI р. + VIII р. + XII р. + 1 п. XIV р. + XVI р.)</t>
  </si>
  <si>
    <t>Сальдо (+ профицит; - дефицит)
(XVI р. - XVII р.)</t>
  </si>
  <si>
    <t>Справочно:</t>
  </si>
  <si>
    <t>EBITDA</t>
  </si>
  <si>
    <t>Долг на конец периода</t>
  </si>
  <si>
    <t>Уровень тарифов</t>
  </si>
  <si>
    <t>* Заполняется ОГК/ТГК.</t>
  </si>
  <si>
    <t>Выручка от основной деятельности</t>
  </si>
  <si>
    <t>Выручка от электромонтажных работ</t>
  </si>
  <si>
    <t>Выручка от технологического присоединения</t>
  </si>
  <si>
    <t>Отчет об исполнении финансового плана</t>
  </si>
  <si>
    <t>Ремонт основных средств (подрядным способом)</t>
  </si>
  <si>
    <t>Инфраструктурные платежи рынка (услуги по передаче)</t>
  </si>
  <si>
    <t>6</t>
  </si>
  <si>
    <t>Прочие расходы из прибыли (тех.присоединение)</t>
  </si>
  <si>
    <t>Прочие расходы из прибыли (инвест.программа)</t>
  </si>
  <si>
    <t xml:space="preserve">Прочие расходы из прибыли </t>
  </si>
  <si>
    <t>Прочие цели (пополнение оборотных средств)</t>
  </si>
  <si>
    <t>прочие капитальные вложения</t>
  </si>
  <si>
    <t>Покупная электроэнергия на технол.нужды</t>
  </si>
  <si>
    <t>1 кв.2017</t>
  </si>
  <si>
    <t xml:space="preserve">      в т.ч. За счет тарифных источников</t>
  </si>
  <si>
    <t>1 п/г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</si>
</sst>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4" fontId="5" fillId="0" borderId="5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4" fontId="6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4" fontId="4" fillId="0" borderId="0" xfId="0" applyNumberFormat="1" applyFont="1"/>
    <xf numFmtId="165" fontId="6" fillId="0" borderId="1" xfId="0" applyNumberFormat="1" applyFont="1" applyFill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</cellXfs>
  <cellStyles count="8">
    <cellStyle name="Excel Built-in Normal" xfId="1"/>
    <cellStyle name="Excel Built-in Normal 2" xfId="2"/>
    <cellStyle name="Обычный" xfId="0" builtinId="0"/>
    <cellStyle name="Обычный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6"/>
  <sheetViews>
    <sheetView tabSelected="1" zoomScale="90" zoomScaleNormal="90" workbookViewId="0">
      <pane xSplit="2" ySplit="9" topLeftCell="C70" activePane="bottomRight" state="frozen"/>
      <selection pane="topRight" activeCell="C1" sqref="C1"/>
      <selection pane="bottomLeft" activeCell="A11" sqref="A11"/>
      <selection pane="bottomRight" activeCell="E48" sqref="E48"/>
    </sheetView>
  </sheetViews>
  <sheetFormatPr defaultColWidth="0.75" defaultRowHeight="11.25" x14ac:dyDescent="0.2"/>
  <cols>
    <col min="1" max="1" width="8.5" style="1" customWidth="1"/>
    <col min="2" max="2" width="61.5" style="1" customWidth="1"/>
    <col min="3" max="3" width="15.25" style="38" customWidth="1"/>
    <col min="4" max="4" width="9.375" style="38" hidden="1" customWidth="1"/>
    <col min="5" max="5" width="11.875" style="57" customWidth="1"/>
    <col min="6" max="20" width="6.25" style="1" customWidth="1"/>
    <col min="21" max="16384" width="0.75" style="1"/>
  </cols>
  <sheetData>
    <row r="1" spans="1:5" x14ac:dyDescent="0.2">
      <c r="E1" s="2" t="s">
        <v>0</v>
      </c>
    </row>
    <row r="2" spans="1:5" x14ac:dyDescent="0.2">
      <c r="E2" s="2" t="s">
        <v>1</v>
      </c>
    </row>
    <row r="3" spans="1:5" x14ac:dyDescent="0.2">
      <c r="E3" s="2" t="s">
        <v>2</v>
      </c>
    </row>
    <row r="4" spans="1:5" s="3" customFormat="1" ht="15.75" x14ac:dyDescent="0.25">
      <c r="C4" s="39"/>
      <c r="D4" s="40"/>
      <c r="E4" s="58"/>
    </row>
    <row r="5" spans="1:5" s="4" customFormat="1" ht="15.75" x14ac:dyDescent="0.25">
      <c r="A5" s="63" t="s">
        <v>94</v>
      </c>
      <c r="B5" s="64"/>
      <c r="C5" s="64"/>
      <c r="D5" s="64"/>
      <c r="E5" s="59"/>
    </row>
    <row r="6" spans="1:5" s="6" customFormat="1" ht="13.5" thickBot="1" x14ac:dyDescent="0.25">
      <c r="C6" s="41"/>
      <c r="D6" s="41"/>
      <c r="E6" s="41" t="s">
        <v>3</v>
      </c>
    </row>
    <row r="7" spans="1:5" s="5" customFormat="1" ht="12.75" x14ac:dyDescent="0.2">
      <c r="A7" s="65" t="s">
        <v>4</v>
      </c>
      <c r="B7" s="67" t="s">
        <v>5</v>
      </c>
      <c r="C7" s="29">
        <v>2017</v>
      </c>
      <c r="D7" s="29" t="s">
        <v>104</v>
      </c>
      <c r="E7" s="29" t="s">
        <v>106</v>
      </c>
    </row>
    <row r="8" spans="1:5" s="5" customFormat="1" ht="13.5" thickBot="1" x14ac:dyDescent="0.25">
      <c r="A8" s="66"/>
      <c r="B8" s="68"/>
      <c r="C8" s="7" t="s">
        <v>6</v>
      </c>
      <c r="D8" s="7" t="s">
        <v>7</v>
      </c>
      <c r="E8" s="7" t="s">
        <v>7</v>
      </c>
    </row>
    <row r="9" spans="1:5" s="10" customFormat="1" ht="13.5" thickBot="1" x14ac:dyDescent="0.3">
      <c r="A9" s="8">
        <v>1</v>
      </c>
      <c r="B9" s="9">
        <v>2</v>
      </c>
      <c r="C9" s="9">
        <v>3</v>
      </c>
      <c r="D9" s="9">
        <v>4</v>
      </c>
      <c r="E9" s="9">
        <v>4</v>
      </c>
    </row>
    <row r="10" spans="1:5" s="5" customFormat="1" ht="12.75" x14ac:dyDescent="0.2">
      <c r="A10" s="11" t="s">
        <v>8</v>
      </c>
      <c r="B10" s="12" t="s">
        <v>9</v>
      </c>
      <c r="C10" s="42">
        <f>C12+C13+C14</f>
        <v>3057.4989999999998</v>
      </c>
      <c r="D10" s="42">
        <f>D12+D13+D14</f>
        <v>710.322</v>
      </c>
      <c r="E10" s="42">
        <f>E12+E13+E14</f>
        <v>1348.96840006</v>
      </c>
    </row>
    <row r="11" spans="1:5" s="6" customFormat="1" ht="12.75" x14ac:dyDescent="0.2">
      <c r="A11" s="13"/>
      <c r="B11" s="14" t="s">
        <v>10</v>
      </c>
      <c r="C11" s="43"/>
      <c r="D11" s="43"/>
      <c r="E11" s="43"/>
    </row>
    <row r="12" spans="1:5" s="6" customFormat="1" ht="12.75" x14ac:dyDescent="0.2">
      <c r="A12" s="13" t="s">
        <v>11</v>
      </c>
      <c r="B12" s="15" t="s">
        <v>91</v>
      </c>
      <c r="C12" s="43">
        <v>2919.5239999999999</v>
      </c>
      <c r="D12" s="43">
        <v>691.02</v>
      </c>
      <c r="E12" s="43">
        <v>1294.90687641</v>
      </c>
    </row>
    <row r="13" spans="1:5" s="6" customFormat="1" ht="12.75" x14ac:dyDescent="0.2">
      <c r="A13" s="13" t="s">
        <v>12</v>
      </c>
      <c r="B13" s="15" t="s">
        <v>92</v>
      </c>
      <c r="C13" s="44"/>
      <c r="D13" s="44">
        <v>5.9290000000000003</v>
      </c>
      <c r="E13" s="44">
        <v>15.393779690000001</v>
      </c>
    </row>
    <row r="14" spans="1:5" s="6" customFormat="1" ht="13.5" thickBot="1" x14ac:dyDescent="0.25">
      <c r="A14" s="13" t="s">
        <v>19</v>
      </c>
      <c r="B14" s="16" t="s">
        <v>93</v>
      </c>
      <c r="C14" s="44">
        <v>137.97499999999999</v>
      </c>
      <c r="D14" s="44">
        <v>13.372999999999999</v>
      </c>
      <c r="E14" s="44">
        <v>38.667743960000003</v>
      </c>
    </row>
    <row r="15" spans="1:5" s="6" customFormat="1" ht="12.75" x14ac:dyDescent="0.2">
      <c r="A15" s="11" t="s">
        <v>13</v>
      </c>
      <c r="B15" s="31" t="s">
        <v>14</v>
      </c>
      <c r="C15" s="42">
        <v>2886.7469999999998</v>
      </c>
      <c r="D15" s="45">
        <v>653.38099999999997</v>
      </c>
      <c r="E15" s="45">
        <f>1215.5780279</f>
        <v>1215.5780279000001</v>
      </c>
    </row>
    <row r="16" spans="1:5" s="5" customFormat="1" ht="12.75" x14ac:dyDescent="0.2">
      <c r="A16" s="20" t="s">
        <v>15</v>
      </c>
      <c r="B16" s="21" t="s">
        <v>16</v>
      </c>
      <c r="C16" s="46">
        <f>SUM(C18:C20)</f>
        <v>598.25700000000006</v>
      </c>
      <c r="D16" s="46">
        <f>SUM(D18:D20)</f>
        <v>90.134999999999991</v>
      </c>
      <c r="E16" s="46">
        <f>SUM(E18:E20)</f>
        <v>145.50186368000001</v>
      </c>
    </row>
    <row r="17" spans="1:5" s="6" customFormat="1" ht="12.75" x14ac:dyDescent="0.2">
      <c r="A17" s="13"/>
      <c r="B17" s="14" t="s">
        <v>10</v>
      </c>
      <c r="C17" s="43"/>
      <c r="D17" s="43"/>
      <c r="E17" s="43"/>
    </row>
    <row r="18" spans="1:5" s="6" customFormat="1" ht="12.75" x14ac:dyDescent="0.2">
      <c r="A18" s="13" t="s">
        <v>11</v>
      </c>
      <c r="B18" s="14" t="s">
        <v>17</v>
      </c>
      <c r="C18" s="43">
        <v>15.717000000000001</v>
      </c>
      <c r="D18" s="43">
        <v>2.613</v>
      </c>
      <c r="E18" s="43">
        <v>5.0146181800000003</v>
      </c>
    </row>
    <row r="19" spans="1:5" s="6" customFormat="1" ht="12.75" x14ac:dyDescent="0.2">
      <c r="A19" s="13" t="s">
        <v>12</v>
      </c>
      <c r="B19" s="14" t="s">
        <v>18</v>
      </c>
      <c r="C19" s="43">
        <v>114.221</v>
      </c>
      <c r="D19" s="43">
        <f>1.913+0.325+0.393+6.078+1.632+2.613</f>
        <v>12.953999999999999</v>
      </c>
      <c r="E19" s="43">
        <f>3.26798038+0.65232124+0.85833516+15.77610606+2.15780116</f>
        <v>22.712544000000001</v>
      </c>
    </row>
    <row r="20" spans="1:5" s="6" customFormat="1" ht="12.75" x14ac:dyDescent="0.2">
      <c r="A20" s="13" t="s">
        <v>19</v>
      </c>
      <c r="B20" s="14" t="s">
        <v>103</v>
      </c>
      <c r="C20" s="43">
        <v>468.31900000000002</v>
      </c>
      <c r="D20" s="43">
        <v>74.567999999999998</v>
      </c>
      <c r="E20" s="43">
        <v>117.77470150000001</v>
      </c>
    </row>
    <row r="21" spans="1:5" s="5" customFormat="1" ht="12.75" x14ac:dyDescent="0.2">
      <c r="A21" s="20" t="s">
        <v>20</v>
      </c>
      <c r="B21" s="21" t="s">
        <v>21</v>
      </c>
      <c r="C21" s="46">
        <v>332.91199999999998</v>
      </c>
      <c r="D21" s="46">
        <f>62.008+18.65</f>
        <v>80.658000000000001</v>
      </c>
      <c r="E21" s="46">
        <f>123.5653219+37.00087001</f>
        <v>160.56619190999999</v>
      </c>
    </row>
    <row r="22" spans="1:5" s="5" customFormat="1" ht="12.75" x14ac:dyDescent="0.2">
      <c r="A22" s="20" t="s">
        <v>22</v>
      </c>
      <c r="B22" s="21" t="s">
        <v>23</v>
      </c>
      <c r="C22" s="46">
        <v>66.911000000000001</v>
      </c>
      <c r="D22" s="46">
        <v>17.728999999999999</v>
      </c>
      <c r="E22" s="46">
        <v>35.785740650000001</v>
      </c>
    </row>
    <row r="23" spans="1:5" s="5" customFormat="1" ht="12.75" x14ac:dyDescent="0.2">
      <c r="A23" s="20" t="s">
        <v>24</v>
      </c>
      <c r="B23" s="21" t="s">
        <v>25</v>
      </c>
      <c r="C23" s="46">
        <v>0.57999999999999996</v>
      </c>
      <c r="D23" s="46">
        <f>0.011+0.16+0.144</f>
        <v>0.315</v>
      </c>
      <c r="E23" s="46">
        <f>0.02210206+0.26032+0.33406987</f>
        <v>0.61649193000000002</v>
      </c>
    </row>
    <row r="24" spans="1:5" s="5" customFormat="1" ht="12.75" x14ac:dyDescent="0.2">
      <c r="A24" s="20" t="s">
        <v>26</v>
      </c>
      <c r="B24" s="32" t="s">
        <v>27</v>
      </c>
      <c r="C24" s="46">
        <v>1888.087</v>
      </c>
      <c r="D24" s="46">
        <f>D15-D16-D21-D22-D23</f>
        <v>464.54399999999998</v>
      </c>
      <c r="E24" s="46">
        <f>E15-E16-E21-E22-E23</f>
        <v>873.10773972999993</v>
      </c>
    </row>
    <row r="25" spans="1:5" s="6" customFormat="1" ht="12.75" x14ac:dyDescent="0.2">
      <c r="A25" s="13"/>
      <c r="B25" s="33" t="s">
        <v>10</v>
      </c>
      <c r="C25" s="43"/>
      <c r="D25" s="47"/>
      <c r="E25" s="47"/>
    </row>
    <row r="26" spans="1:5" s="6" customFormat="1" ht="12.75" x14ac:dyDescent="0.2">
      <c r="A26" s="13" t="s">
        <v>28</v>
      </c>
      <c r="B26" s="14" t="s">
        <v>95</v>
      </c>
      <c r="C26" s="43">
        <v>11.189</v>
      </c>
      <c r="D26" s="43">
        <v>2.3359999999999999</v>
      </c>
      <c r="E26" s="43">
        <v>5.4570108599999996</v>
      </c>
    </row>
    <row r="27" spans="1:5" s="6" customFormat="1" ht="12.75" x14ac:dyDescent="0.2">
      <c r="A27" s="13" t="s">
        <v>29</v>
      </c>
      <c r="B27" s="14" t="s">
        <v>30</v>
      </c>
      <c r="C27" s="43">
        <v>47.683999999999997</v>
      </c>
      <c r="D27" s="43">
        <f>4.12+8.719+0.527+0.016</f>
        <v>13.381999999999998</v>
      </c>
      <c r="E27" s="43">
        <f>8.15065428+17.43831612+1.10296766+0.06538983</f>
        <v>26.757327890000003</v>
      </c>
    </row>
    <row r="28" spans="1:5" s="6" customFormat="1" ht="13.5" thickBot="1" x14ac:dyDescent="0.25">
      <c r="A28" s="17" t="s">
        <v>31</v>
      </c>
      <c r="B28" s="18" t="s">
        <v>96</v>
      </c>
      <c r="C28" s="48">
        <v>1547.172</v>
      </c>
      <c r="D28" s="48">
        <v>446.81</v>
      </c>
      <c r="E28" s="48">
        <v>832.28768363999995</v>
      </c>
    </row>
    <row r="29" spans="1:5" s="5" customFormat="1" ht="13.5" thickBot="1" x14ac:dyDescent="0.25">
      <c r="A29" s="22" t="s">
        <v>32</v>
      </c>
      <c r="B29" s="34" t="s">
        <v>33</v>
      </c>
      <c r="C29" s="50">
        <f>C10-C15</f>
        <v>170.75199999999995</v>
      </c>
      <c r="D29" s="50">
        <f>D10-D15</f>
        <v>56.941000000000031</v>
      </c>
      <c r="E29" s="50">
        <f>E10-E15</f>
        <v>133.39037215999997</v>
      </c>
    </row>
    <row r="30" spans="1:5" s="5" customFormat="1" ht="12.75" x14ac:dyDescent="0.2">
      <c r="A30" s="11" t="s">
        <v>34</v>
      </c>
      <c r="B30" s="19" t="s">
        <v>35</v>
      </c>
      <c r="C30" s="42">
        <f>C31-C35</f>
        <v>0.48700000000002319</v>
      </c>
      <c r="D30" s="42">
        <f>D31-D35</f>
        <v>-28.114999999999998</v>
      </c>
      <c r="E30" s="42">
        <f>E31-E35</f>
        <v>-72.527880610000011</v>
      </c>
    </row>
    <row r="31" spans="1:5" s="6" customFormat="1" ht="12.75" x14ac:dyDescent="0.2">
      <c r="A31" s="13" t="s">
        <v>15</v>
      </c>
      <c r="B31" s="33" t="s">
        <v>36</v>
      </c>
      <c r="C31" s="43">
        <v>136.52000000000001</v>
      </c>
      <c r="D31" s="47">
        <v>30.684999999999999</v>
      </c>
      <c r="E31" s="47">
        <v>63.389000000000003</v>
      </c>
    </row>
    <row r="32" spans="1:5" s="6" customFormat="1" ht="12.75" x14ac:dyDescent="0.2">
      <c r="A32" s="13"/>
      <c r="B32" s="14" t="s">
        <v>10</v>
      </c>
      <c r="C32" s="43"/>
      <c r="D32" s="43"/>
      <c r="E32" s="43"/>
    </row>
    <row r="33" spans="1:5" s="6" customFormat="1" ht="12.75" x14ac:dyDescent="0.2">
      <c r="A33" s="13" t="s">
        <v>11</v>
      </c>
      <c r="B33" s="15" t="s">
        <v>37</v>
      </c>
      <c r="C33" s="43"/>
      <c r="D33" s="43"/>
      <c r="E33" s="43"/>
    </row>
    <row r="34" spans="1:5" s="6" customFormat="1" ht="12.75" x14ac:dyDescent="0.2">
      <c r="A34" s="13" t="s">
        <v>12</v>
      </c>
      <c r="B34" s="14" t="s">
        <v>38</v>
      </c>
      <c r="C34" s="43"/>
      <c r="D34" s="43"/>
      <c r="E34" s="43"/>
    </row>
    <row r="35" spans="1:5" s="6" customFormat="1" ht="12.75" x14ac:dyDescent="0.2">
      <c r="A35" s="13" t="s">
        <v>20</v>
      </c>
      <c r="B35" s="14" t="s">
        <v>39</v>
      </c>
      <c r="C35" s="43">
        <v>136.03299999999999</v>
      </c>
      <c r="D35" s="43">
        <v>58.8</v>
      </c>
      <c r="E35" s="43">
        <f>97.05253489+38.86434572</f>
        <v>135.91688061000002</v>
      </c>
    </row>
    <row r="36" spans="1:5" s="6" customFormat="1" ht="12.75" x14ac:dyDescent="0.2">
      <c r="A36" s="13"/>
      <c r="B36" s="14" t="s">
        <v>40</v>
      </c>
      <c r="C36" s="43"/>
      <c r="D36" s="43"/>
      <c r="E36" s="43"/>
    </row>
    <row r="37" spans="1:5" s="6" customFormat="1" ht="13.5" thickBot="1" x14ac:dyDescent="0.25">
      <c r="A37" s="17" t="s">
        <v>41</v>
      </c>
      <c r="B37" s="18" t="s">
        <v>42</v>
      </c>
      <c r="C37" s="48">
        <v>19.12</v>
      </c>
      <c r="D37" s="48">
        <v>15.851000000000001</v>
      </c>
      <c r="E37" s="48">
        <v>30.485232910000001</v>
      </c>
    </row>
    <row r="38" spans="1:5" s="5" customFormat="1" ht="13.5" thickBot="1" x14ac:dyDescent="0.25">
      <c r="A38" s="22" t="s">
        <v>43</v>
      </c>
      <c r="B38" s="23" t="s">
        <v>44</v>
      </c>
      <c r="C38" s="49">
        <f>C29+C30</f>
        <v>171.23899999999998</v>
      </c>
      <c r="D38" s="49">
        <f>D29+D30</f>
        <v>28.826000000000032</v>
      </c>
      <c r="E38" s="49">
        <f>E29+E30</f>
        <v>60.862491549999959</v>
      </c>
    </row>
    <row r="39" spans="1:5" s="5" customFormat="1" ht="13.5" thickBot="1" x14ac:dyDescent="0.25">
      <c r="A39" s="22" t="s">
        <v>45</v>
      </c>
      <c r="B39" s="23" t="s">
        <v>46</v>
      </c>
      <c r="C39" s="49">
        <f>C38*0.2</f>
        <v>34.247799999999998</v>
      </c>
      <c r="D39" s="49">
        <f>8.454+2.156</f>
        <v>10.610000000000001</v>
      </c>
      <c r="E39" s="49">
        <v>22.212</v>
      </c>
    </row>
    <row r="40" spans="1:5" s="5" customFormat="1" ht="13.5" thickBot="1" x14ac:dyDescent="0.25">
      <c r="A40" s="22" t="s">
        <v>47</v>
      </c>
      <c r="B40" s="23" t="s">
        <v>48</v>
      </c>
      <c r="C40" s="49">
        <f>C38-C39</f>
        <v>136.99119999999999</v>
      </c>
      <c r="D40" s="49">
        <f>D38-D39</f>
        <v>18.21600000000003</v>
      </c>
      <c r="E40" s="49">
        <f>E38-E39-1.796-0.292</f>
        <v>36.562491549999955</v>
      </c>
    </row>
    <row r="41" spans="1:5" s="5" customFormat="1" ht="12.75" x14ac:dyDescent="0.2">
      <c r="A41" s="11" t="s">
        <v>49</v>
      </c>
      <c r="B41" s="19" t="s">
        <v>50</v>
      </c>
      <c r="C41" s="51">
        <f>SUM(C45:C48)</f>
        <v>136.99099999999999</v>
      </c>
      <c r="D41" s="51">
        <f>SUM(D45:D48)</f>
        <v>3.089</v>
      </c>
      <c r="E41" s="51">
        <f>SUM(E45:E48)</f>
        <v>21.80042448</v>
      </c>
    </row>
    <row r="42" spans="1:5" s="6" customFormat="1" ht="12.75" x14ac:dyDescent="0.2">
      <c r="A42" s="13"/>
      <c r="B42" s="14" t="s">
        <v>10</v>
      </c>
      <c r="C42" s="43"/>
      <c r="D42" s="43"/>
      <c r="E42" s="43"/>
    </row>
    <row r="43" spans="1:5" s="6" customFormat="1" ht="12.75" x14ac:dyDescent="0.2">
      <c r="A43" s="13" t="s">
        <v>15</v>
      </c>
      <c r="B43" s="14" t="s">
        <v>51</v>
      </c>
      <c r="C43" s="43"/>
      <c r="D43" s="43"/>
      <c r="E43" s="43"/>
    </row>
    <row r="44" spans="1:5" s="6" customFormat="1" ht="12.75" x14ac:dyDescent="0.2">
      <c r="A44" s="13" t="s">
        <v>20</v>
      </c>
      <c r="B44" s="14" t="s">
        <v>52</v>
      </c>
      <c r="C44" s="43"/>
      <c r="D44" s="43"/>
      <c r="E44" s="43"/>
    </row>
    <row r="45" spans="1:5" s="6" customFormat="1" ht="12.75" x14ac:dyDescent="0.2">
      <c r="A45" s="30" t="s">
        <v>22</v>
      </c>
      <c r="B45" s="14" t="s">
        <v>53</v>
      </c>
      <c r="C45" s="43"/>
      <c r="D45" s="43"/>
      <c r="E45" s="43">
        <v>16</v>
      </c>
    </row>
    <row r="46" spans="1:5" s="6" customFormat="1" ht="12.75" x14ac:dyDescent="0.2">
      <c r="A46" s="30" t="s">
        <v>24</v>
      </c>
      <c r="B46" s="14" t="s">
        <v>98</v>
      </c>
      <c r="C46" s="43">
        <v>98.38</v>
      </c>
      <c r="D46" s="43">
        <v>3.089</v>
      </c>
      <c r="E46" s="43">
        <v>5.8004244800000002</v>
      </c>
    </row>
    <row r="47" spans="1:5" s="6" customFormat="1" ht="12.75" x14ac:dyDescent="0.2">
      <c r="A47" s="30" t="s">
        <v>26</v>
      </c>
      <c r="B47" s="14" t="s">
        <v>99</v>
      </c>
      <c r="C47" s="43">
        <v>27.015000000000001</v>
      </c>
      <c r="D47" s="43"/>
      <c r="E47" s="43"/>
    </row>
    <row r="48" spans="1:5" s="6" customFormat="1" ht="13.5" thickBot="1" x14ac:dyDescent="0.25">
      <c r="A48" s="30" t="s">
        <v>97</v>
      </c>
      <c r="B48" s="14" t="s">
        <v>100</v>
      </c>
      <c r="C48" s="43">
        <v>11.596</v>
      </c>
      <c r="D48" s="43"/>
      <c r="E48" s="43"/>
    </row>
    <row r="49" spans="1:5" s="5" customFormat="1" ht="12.75" x14ac:dyDescent="0.2">
      <c r="A49" s="11" t="s">
        <v>54</v>
      </c>
      <c r="B49" s="19" t="s">
        <v>55</v>
      </c>
      <c r="C49" s="42">
        <f>C50-C51</f>
        <v>-15</v>
      </c>
      <c r="D49" s="42">
        <f t="shared" ref="D49:E49" si="0">D50-D51</f>
        <v>98.968999999999994</v>
      </c>
      <c r="E49" s="42">
        <f t="shared" si="0"/>
        <v>93.128</v>
      </c>
    </row>
    <row r="50" spans="1:5" s="6" customFormat="1" ht="12.75" x14ac:dyDescent="0.2">
      <c r="A50" s="13" t="s">
        <v>15</v>
      </c>
      <c r="B50" s="14" t="s">
        <v>56</v>
      </c>
      <c r="C50" s="43"/>
      <c r="D50" s="43">
        <v>98.968999999999994</v>
      </c>
      <c r="E50" s="43">
        <v>93.128</v>
      </c>
    </row>
    <row r="51" spans="1:5" s="6" customFormat="1" ht="12.75" x14ac:dyDescent="0.2">
      <c r="A51" s="13" t="s">
        <v>20</v>
      </c>
      <c r="B51" s="14" t="s">
        <v>57</v>
      </c>
      <c r="C51" s="43">
        <v>15</v>
      </c>
      <c r="D51" s="43"/>
      <c r="E51" s="43"/>
    </row>
    <row r="52" spans="1:5" s="6" customFormat="1" ht="13.5" thickBot="1" x14ac:dyDescent="0.25">
      <c r="A52" s="17"/>
      <c r="B52" s="18" t="s">
        <v>58</v>
      </c>
      <c r="C52" s="48"/>
      <c r="D52" s="48"/>
      <c r="E52" s="48"/>
    </row>
    <row r="53" spans="1:5" s="5" customFormat="1" ht="12.75" x14ac:dyDescent="0.2">
      <c r="A53" s="11" t="s">
        <v>59</v>
      </c>
      <c r="B53" s="19" t="s">
        <v>60</v>
      </c>
      <c r="C53" s="42">
        <f>C54-C55</f>
        <v>-18</v>
      </c>
      <c r="D53" s="42">
        <f>D54-D55</f>
        <v>81.754000000000005</v>
      </c>
      <c r="E53" s="42">
        <f>E54-E55</f>
        <v>-15.71</v>
      </c>
    </row>
    <row r="54" spans="1:5" s="6" customFormat="1" ht="12.75" x14ac:dyDescent="0.2">
      <c r="A54" s="13" t="s">
        <v>15</v>
      </c>
      <c r="B54" s="14" t="s">
        <v>61</v>
      </c>
      <c r="C54" s="43"/>
      <c r="D54" s="43">
        <v>81.754000000000005</v>
      </c>
      <c r="E54" s="43"/>
    </row>
    <row r="55" spans="1:5" s="6" customFormat="1" ht="12.75" x14ac:dyDescent="0.2">
      <c r="A55" s="13" t="s">
        <v>20</v>
      </c>
      <c r="B55" s="14" t="s">
        <v>62</v>
      </c>
      <c r="C55" s="43">
        <v>18</v>
      </c>
      <c r="D55" s="43"/>
      <c r="E55" s="43">
        <v>15.71</v>
      </c>
    </row>
    <row r="56" spans="1:5" s="6" customFormat="1" ht="13.5" thickBot="1" x14ac:dyDescent="0.25">
      <c r="A56" s="17"/>
      <c r="B56" s="18" t="s">
        <v>58</v>
      </c>
      <c r="C56" s="48"/>
      <c r="D56" s="48"/>
      <c r="E56" s="48"/>
    </row>
    <row r="57" spans="1:5" s="5" customFormat="1" ht="12.75" x14ac:dyDescent="0.2">
      <c r="A57" s="11" t="s">
        <v>63</v>
      </c>
      <c r="B57" s="19" t="s">
        <v>64</v>
      </c>
      <c r="C57" s="42">
        <f>C61</f>
        <v>959.22799999999995</v>
      </c>
      <c r="D57" s="42">
        <f>D61</f>
        <v>0</v>
      </c>
      <c r="E57" s="42">
        <f>E61</f>
        <v>250</v>
      </c>
    </row>
    <row r="58" spans="1:5" s="6" customFormat="1" ht="12.75" x14ac:dyDescent="0.2">
      <c r="A58" s="13"/>
      <c r="B58" s="14" t="s">
        <v>65</v>
      </c>
      <c r="C58" s="43"/>
      <c r="D58" s="43"/>
      <c r="E58" s="43"/>
    </row>
    <row r="59" spans="1:5" s="6" customFormat="1" ht="12.75" x14ac:dyDescent="0.2">
      <c r="A59" s="13" t="s">
        <v>15</v>
      </c>
      <c r="B59" s="14" t="s">
        <v>66</v>
      </c>
      <c r="C59" s="43"/>
      <c r="D59" s="43"/>
      <c r="E59" s="43"/>
    </row>
    <row r="60" spans="1:5" s="6" customFormat="1" ht="12.75" x14ac:dyDescent="0.2">
      <c r="A60" s="13" t="s">
        <v>11</v>
      </c>
      <c r="B60" s="14" t="s">
        <v>67</v>
      </c>
      <c r="C60" s="43"/>
      <c r="D60" s="43"/>
      <c r="E60" s="43"/>
    </row>
    <row r="61" spans="1:5" s="6" customFormat="1" ht="13.5" thickBot="1" x14ac:dyDescent="0.25">
      <c r="A61" s="17" t="s">
        <v>20</v>
      </c>
      <c r="B61" s="18" t="s">
        <v>101</v>
      </c>
      <c r="C61" s="48">
        <v>959.22799999999995</v>
      </c>
      <c r="D61" s="48">
        <v>0</v>
      </c>
      <c r="E61" s="48">
        <v>250</v>
      </c>
    </row>
    <row r="62" spans="1:5" s="6" customFormat="1" ht="12.75" x14ac:dyDescent="0.2">
      <c r="A62" s="11" t="s">
        <v>68</v>
      </c>
      <c r="B62" s="19" t="s">
        <v>69</v>
      </c>
      <c r="C62" s="42">
        <f>C66</f>
        <v>968.005</v>
      </c>
      <c r="D62" s="42">
        <f>D66</f>
        <v>150</v>
      </c>
      <c r="E62" s="42">
        <f>E66</f>
        <v>300</v>
      </c>
    </row>
    <row r="63" spans="1:5" s="6" customFormat="1" ht="12.75" x14ac:dyDescent="0.2">
      <c r="A63" s="13"/>
      <c r="B63" s="14" t="s">
        <v>70</v>
      </c>
      <c r="C63" s="43"/>
      <c r="D63" s="43"/>
      <c r="E63" s="43"/>
    </row>
    <row r="64" spans="1:5" s="6" customFormat="1" ht="12.75" x14ac:dyDescent="0.2">
      <c r="A64" s="13" t="s">
        <v>15</v>
      </c>
      <c r="B64" s="14" t="s">
        <v>71</v>
      </c>
      <c r="C64" s="43"/>
      <c r="D64" s="43"/>
      <c r="E64" s="43"/>
    </row>
    <row r="65" spans="1:5" s="6" customFormat="1" ht="12.75" x14ac:dyDescent="0.2">
      <c r="A65" s="13" t="s">
        <v>11</v>
      </c>
      <c r="B65" s="14" t="s">
        <v>67</v>
      </c>
      <c r="C65" s="43"/>
      <c r="D65" s="43"/>
      <c r="E65" s="43"/>
    </row>
    <row r="66" spans="1:5" s="6" customFormat="1" ht="13.5" thickBot="1" x14ac:dyDescent="0.25">
      <c r="A66" s="17" t="s">
        <v>20</v>
      </c>
      <c r="B66" s="18" t="s">
        <v>101</v>
      </c>
      <c r="C66" s="48">
        <v>968.005</v>
      </c>
      <c r="D66" s="48">
        <v>150</v>
      </c>
      <c r="E66" s="48">
        <v>300</v>
      </c>
    </row>
    <row r="67" spans="1:5" s="5" customFormat="1" ht="13.5" thickBot="1" x14ac:dyDescent="0.25">
      <c r="A67" s="22" t="s">
        <v>72</v>
      </c>
      <c r="B67" s="23" t="s">
        <v>73</v>
      </c>
      <c r="C67" s="52"/>
      <c r="D67" s="52"/>
      <c r="E67" s="52"/>
    </row>
    <row r="68" spans="1:5" s="5" customFormat="1" ht="12.75" x14ac:dyDescent="0.2">
      <c r="A68" s="11" t="s">
        <v>74</v>
      </c>
      <c r="B68" s="19" t="s">
        <v>75</v>
      </c>
      <c r="C68" s="51"/>
      <c r="D68" s="51"/>
      <c r="E68" s="51"/>
    </row>
    <row r="69" spans="1:5" s="6" customFormat="1" ht="12.75" x14ac:dyDescent="0.2">
      <c r="A69" s="13" t="s">
        <v>15</v>
      </c>
      <c r="B69" s="14" t="s">
        <v>76</v>
      </c>
      <c r="C69" s="43"/>
      <c r="D69" s="43"/>
      <c r="E69" s="43"/>
    </row>
    <row r="70" spans="1:5" s="6" customFormat="1" ht="13.5" thickBot="1" x14ac:dyDescent="0.25">
      <c r="A70" s="17" t="s">
        <v>20</v>
      </c>
      <c r="B70" s="18" t="s">
        <v>77</v>
      </c>
      <c r="C70" s="48"/>
      <c r="D70" s="48"/>
      <c r="E70" s="48"/>
    </row>
    <row r="71" spans="1:5" s="6" customFormat="1" ht="13.5" thickBot="1" x14ac:dyDescent="0.25">
      <c r="A71" s="22" t="s">
        <v>78</v>
      </c>
      <c r="B71" s="23" t="s">
        <v>79</v>
      </c>
      <c r="C71" s="52"/>
      <c r="D71" s="52"/>
      <c r="E71" s="52"/>
    </row>
    <row r="72" spans="1:5" s="5" customFormat="1" ht="12.75" x14ac:dyDescent="0.2">
      <c r="A72" s="11" t="s">
        <v>80</v>
      </c>
      <c r="B72" s="19" t="s">
        <v>81</v>
      </c>
      <c r="C72" s="51">
        <f>C73+C75</f>
        <v>192.30600000000001</v>
      </c>
      <c r="D72" s="51">
        <f>D73+D75</f>
        <v>10.036</v>
      </c>
      <c r="E72" s="51">
        <f>E73+E75</f>
        <v>27.015999999999998</v>
      </c>
    </row>
    <row r="73" spans="1:5" s="5" customFormat="1" ht="12.75" x14ac:dyDescent="0.2">
      <c r="A73" s="13"/>
      <c r="B73" s="14" t="s">
        <v>66</v>
      </c>
      <c r="C73" s="43">
        <v>192.30600000000001</v>
      </c>
      <c r="D73" s="43">
        <v>10.036</v>
      </c>
      <c r="E73" s="43">
        <v>27.015999999999998</v>
      </c>
    </row>
    <row r="74" spans="1:5" s="5" customFormat="1" ht="12.75" x14ac:dyDescent="0.2">
      <c r="A74" s="13"/>
      <c r="B74" s="14" t="s">
        <v>105</v>
      </c>
      <c r="C74" s="43">
        <v>76.02</v>
      </c>
      <c r="D74" s="43">
        <v>6.9470000000000001</v>
      </c>
      <c r="E74" s="43">
        <v>21.216000000000001</v>
      </c>
    </row>
    <row r="75" spans="1:5" s="5" customFormat="1" ht="12.75" x14ac:dyDescent="0.2">
      <c r="A75" s="13"/>
      <c r="B75" s="14" t="s">
        <v>102</v>
      </c>
      <c r="C75" s="43">
        <v>0</v>
      </c>
      <c r="D75" s="43"/>
      <c r="E75" s="43"/>
    </row>
    <row r="76" spans="1:5" s="6" customFormat="1" ht="13.5" thickBot="1" x14ac:dyDescent="0.25">
      <c r="A76" s="13"/>
      <c r="B76" s="14" t="s">
        <v>67</v>
      </c>
      <c r="C76" s="43"/>
      <c r="D76" s="43"/>
      <c r="E76" s="43"/>
    </row>
    <row r="77" spans="1:5" s="5" customFormat="1" ht="26.25" thickBot="1" x14ac:dyDescent="0.25">
      <c r="A77" s="24" t="s">
        <v>80</v>
      </c>
      <c r="B77" s="36" t="s">
        <v>82</v>
      </c>
      <c r="C77" s="52">
        <f>C10+C31+C51+C54+C57+C67+C70+C71</f>
        <v>4168.2469999999994</v>
      </c>
      <c r="D77" s="52">
        <f>D10+D31+D51+D54+D57+D67+D70+D71</f>
        <v>822.76099999999997</v>
      </c>
      <c r="E77" s="52">
        <f>E10+E31+E51+E54+E57+E67+E70+E71</f>
        <v>1662.3574000599999</v>
      </c>
    </row>
    <row r="78" spans="1:5" s="5" customFormat="1" ht="38.25" x14ac:dyDescent="0.2">
      <c r="A78" s="11" t="s">
        <v>83</v>
      </c>
      <c r="B78" s="37" t="s">
        <v>84</v>
      </c>
      <c r="C78" s="51">
        <f>C15-C22+C35+C50+C55+C39+C48+C62+C69+C72</f>
        <v>4180.0237999999999</v>
      </c>
      <c r="D78" s="51">
        <f t="shared" ref="D78:E78" si="1">D15-D22+D35+D50+D55+D39+D48+D62+D69+D72</f>
        <v>964.06699999999978</v>
      </c>
      <c r="E78" s="51">
        <f>E15-E22+E35+E50+E55+E39+E48+E62+E69+E72+E45</f>
        <v>1789.77516786</v>
      </c>
    </row>
    <row r="79" spans="1:5" s="5" customFormat="1" ht="26.25" thickBot="1" x14ac:dyDescent="0.25">
      <c r="A79" s="25"/>
      <c r="B79" s="35" t="s">
        <v>85</v>
      </c>
      <c r="C79" s="53">
        <f>C77-C78+0.001</f>
        <v>-11.775800000000549</v>
      </c>
      <c r="D79" s="53">
        <f>D77-D78</f>
        <v>-141.30599999999981</v>
      </c>
      <c r="E79" s="53">
        <f>E77-E78</f>
        <v>-127.41776780000009</v>
      </c>
    </row>
    <row r="80" spans="1:5" s="6" customFormat="1" ht="13.5" thickBot="1" x14ac:dyDescent="0.25">
      <c r="A80" s="61"/>
      <c r="B80" s="62"/>
      <c r="C80" s="62"/>
      <c r="D80" s="62"/>
      <c r="E80" s="56"/>
    </row>
    <row r="81" spans="1:5" s="5" customFormat="1" ht="12.75" x14ac:dyDescent="0.2">
      <c r="A81" s="11"/>
      <c r="B81" s="19" t="s">
        <v>86</v>
      </c>
      <c r="C81" s="26"/>
      <c r="D81" s="54"/>
      <c r="E81" s="54"/>
    </row>
    <row r="82" spans="1:5" s="6" customFormat="1" ht="12.75" x14ac:dyDescent="0.2">
      <c r="A82" s="13" t="s">
        <v>15</v>
      </c>
      <c r="B82" s="14" t="s">
        <v>87</v>
      </c>
      <c r="C82" s="55">
        <f>C38+C37+C22</f>
        <v>257.27</v>
      </c>
      <c r="D82" s="55">
        <f>D38+D37+D22</f>
        <v>62.406000000000034</v>
      </c>
      <c r="E82" s="55">
        <f>E38+E37+E22</f>
        <v>127.13346510999997</v>
      </c>
    </row>
    <row r="83" spans="1:5" s="6" customFormat="1" ht="12.75" x14ac:dyDescent="0.2">
      <c r="A83" s="13" t="s">
        <v>20</v>
      </c>
      <c r="B83" s="14" t="s">
        <v>88</v>
      </c>
      <c r="C83" s="27"/>
      <c r="D83" s="27"/>
      <c r="E83" s="27"/>
    </row>
    <row r="84" spans="1:5" s="6" customFormat="1" ht="13.5" thickBot="1" x14ac:dyDescent="0.25">
      <c r="A84" s="17" t="s">
        <v>22</v>
      </c>
      <c r="B84" s="18" t="s">
        <v>89</v>
      </c>
      <c r="C84" s="28"/>
      <c r="D84" s="60"/>
      <c r="E84" s="28"/>
    </row>
    <row r="86" spans="1:5" x14ac:dyDescent="0.2">
      <c r="A86" s="1" t="s">
        <v>90</v>
      </c>
    </row>
  </sheetData>
  <autoFilter ref="A9:T9"/>
  <mergeCells count="4">
    <mergeCell ref="A80:D80"/>
    <mergeCell ref="A5:D5"/>
    <mergeCell ref="A7:A8"/>
    <mergeCell ref="B7:B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 Климовская</dc:creator>
  <cp:lastModifiedBy>Ольга Г. Беломестных</cp:lastModifiedBy>
  <cp:lastPrinted>2017-02-14T08:13:37Z</cp:lastPrinted>
  <dcterms:created xsi:type="dcterms:W3CDTF">2016-08-04T08:16:53Z</dcterms:created>
  <dcterms:modified xsi:type="dcterms:W3CDTF">2017-08-14T04:43:40Z</dcterms:modified>
</cp:coreProperties>
</file>